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8600" windowHeight="97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0" i="1"/>
  <c r="D62" s="1"/>
  <c r="D26"/>
  <c r="D34" l="1"/>
  <c r="D29"/>
  <c r="D52"/>
  <c r="D39" l="1"/>
  <c r="D16"/>
  <c r="D17"/>
  <c r="D18" l="1"/>
  <c r="D33"/>
  <c r="D41"/>
  <c r="C38"/>
  <c r="D40" s="1"/>
  <c r="D19" l="1"/>
  <c r="D31" s="1"/>
  <c r="D56" l="1"/>
  <c r="D35"/>
  <c r="D54" s="1"/>
  <c r="D42"/>
  <c r="D65"/>
</calcChain>
</file>

<file path=xl/sharedStrings.xml><?xml version="1.0" encoding="utf-8"?>
<sst xmlns="http://schemas.openxmlformats.org/spreadsheetml/2006/main" count="51" uniqueCount="47">
  <si>
    <t>fL[Hz]</t>
  </si>
  <si>
    <t>In[A]</t>
  </si>
  <si>
    <t>Vn[V]</t>
  </si>
  <si>
    <t>MC[imp/kwh]</t>
  </si>
  <si>
    <t>pf</t>
  </si>
  <si>
    <t>ϕ=acos(pf)</t>
  </si>
  <si>
    <t>CF active power expected at In, Vn, pf, CF=MC*V*I*PF/3.6E6</t>
  </si>
  <si>
    <t>Vn as percetage of full scale</t>
  </si>
  <si>
    <t>In as percetage of full scale</t>
  </si>
  <si>
    <t>CF at full scale</t>
  </si>
  <si>
    <t>Full scale current [A]</t>
  </si>
  <si>
    <t>PMAX</t>
  </si>
  <si>
    <t>LINECYC</t>
  </si>
  <si>
    <t>PERIOD</t>
  </si>
  <si>
    <t>fs[Hz]</t>
  </si>
  <si>
    <t>WTHR</t>
  </si>
  <si>
    <t>Phase A</t>
  </si>
  <si>
    <r>
      <t>CF reactive power expected at In, Vn , pf, CF=MC*V*I*sin(</t>
    </r>
    <r>
      <rPr>
        <sz val="22"/>
        <color theme="1"/>
        <rFont val="Calibri"/>
        <family val="2"/>
      </rPr>
      <t>ϕ)/3.6E6</t>
    </r>
  </si>
  <si>
    <t>CT ratio</t>
  </si>
  <si>
    <t>RMS(V) at ADE fs</t>
  </si>
  <si>
    <t>V Constant[V/LSB]</t>
  </si>
  <si>
    <t>I Constant[Amps/LSB]</t>
  </si>
  <si>
    <t>We consider In=10A, Vn=240V, MC=36560imp/kwh</t>
  </si>
  <si>
    <t>Calculate The Burden Resistor (CT with Center-Tapped Burden Resistors)</t>
  </si>
  <si>
    <t>CTRN</t>
  </si>
  <si>
    <t>TURNS</t>
  </si>
  <si>
    <t>Y</t>
  </si>
  <si>
    <t>X</t>
  </si>
  <si>
    <t>Ω</t>
  </si>
  <si>
    <t>ADE FullScale(500 mV p-p)</t>
  </si>
  <si>
    <r>
      <rPr>
        <sz val="24"/>
        <color theme="1"/>
        <rFont val="Calibri"/>
        <family val="2"/>
        <scheme val="minor"/>
      </rPr>
      <t>R</t>
    </r>
    <r>
      <rPr>
        <sz val="20"/>
        <color theme="1"/>
        <rFont val="Calibri"/>
        <family val="2"/>
        <scheme val="minor"/>
      </rPr>
      <t>b = R1 = R2</t>
    </r>
  </si>
  <si>
    <t>2Rb = R1 +R2</t>
  </si>
  <si>
    <t>or</t>
  </si>
  <si>
    <t>Full Scale Voltage</t>
  </si>
  <si>
    <r>
      <rPr>
        <sz val="26"/>
        <color theme="1"/>
        <rFont val="Calibri"/>
        <family val="2"/>
        <scheme val="minor"/>
      </rPr>
      <t>V</t>
    </r>
    <r>
      <rPr>
        <sz val="16"/>
        <color theme="1"/>
        <rFont val="Calibri"/>
        <family val="2"/>
        <scheme val="minor"/>
      </rPr>
      <t>FS</t>
    </r>
  </si>
  <si>
    <t>R3</t>
  </si>
  <si>
    <t>full scale voltage, VFS=(0.5/sqrt(2))*990</t>
  </si>
  <si>
    <t>CFxDEN</t>
  </si>
  <si>
    <t>α</t>
  </si>
  <si>
    <t>VLEVEL</t>
  </si>
  <si>
    <t>V rms</t>
  </si>
  <si>
    <t>Irms</t>
  </si>
  <si>
    <t>fs</t>
  </si>
  <si>
    <t xml:space="preserve"> kHz is the frequency</t>
  </si>
  <si>
    <t>Imax[A]</t>
  </si>
  <si>
    <t>THR</t>
  </si>
  <si>
    <t>R4 - (4*R)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</si>
</sst>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E+00"/>
    <numFmt numFmtId="166" formatCode="0.00;[Red]0.00"/>
    <numFmt numFmtId="167" formatCode="0.00000000000000"/>
  </numFmts>
  <fonts count="7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 applyFill="1"/>
    <xf numFmtId="11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2" fontId="1" fillId="2" borderId="0" xfId="0" applyNumberFormat="1" applyFont="1" applyFill="1"/>
    <xf numFmtId="166" fontId="1" fillId="0" borderId="0" xfId="0" applyNumberFormat="1" applyFont="1"/>
    <xf numFmtId="166" fontId="1" fillId="0" borderId="0" xfId="0" applyNumberFormat="1" applyFont="1" applyAlignment="1">
      <alignment vertical="center"/>
    </xf>
    <xf numFmtId="0" fontId="2" fillId="0" borderId="1" xfId="0" applyFont="1" applyBorder="1"/>
    <xf numFmtId="167" fontId="1" fillId="0" borderId="0" xfId="0" applyNumberFormat="1" applyFont="1"/>
    <xf numFmtId="0" fontId="1" fillId="3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wmf"/><Relationship Id="rId16" Type="http://schemas.openxmlformats.org/officeDocument/2006/relationships/image" Target="../media/image16.e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U79"/>
  <sheetViews>
    <sheetView tabSelected="1" topLeftCell="A25" zoomScale="60" zoomScaleNormal="60" workbookViewId="0">
      <selection activeCell="B77" sqref="B77"/>
    </sheetView>
  </sheetViews>
  <sheetFormatPr defaultRowHeight="28.5"/>
  <cols>
    <col min="1" max="1" width="9.140625" style="1"/>
    <col min="2" max="2" width="84" style="1" bestFit="1" customWidth="1"/>
    <col min="3" max="3" width="38.5703125" style="1" customWidth="1"/>
    <col min="4" max="4" width="62.85546875" style="1" customWidth="1"/>
    <col min="5" max="6" width="11.7109375" style="1" customWidth="1"/>
    <col min="7" max="14" width="9.140625" style="1"/>
    <col min="15" max="15" width="9.140625" style="1" customWidth="1"/>
    <col min="16" max="16" width="38" style="8" customWidth="1"/>
    <col min="17" max="16384" width="9.140625" style="1"/>
  </cols>
  <sheetData>
    <row r="5" spans="1:20">
      <c r="D5" s="1" t="s">
        <v>16</v>
      </c>
    </row>
    <row r="6" spans="1:20" s="27" customFormat="1">
      <c r="A6" s="27" t="s">
        <v>22</v>
      </c>
    </row>
    <row r="7" spans="1:20">
      <c r="B7" s="1" t="s">
        <v>0</v>
      </c>
      <c r="D7" s="6">
        <v>50</v>
      </c>
      <c r="E7" s="6"/>
      <c r="F7" s="6"/>
    </row>
    <row r="8" spans="1:20">
      <c r="B8" s="1" t="s">
        <v>44</v>
      </c>
      <c r="D8" s="6">
        <v>120</v>
      </c>
      <c r="E8" s="6"/>
      <c r="F8" s="6"/>
    </row>
    <row r="9" spans="1:20">
      <c r="B9" s="1" t="s">
        <v>2</v>
      </c>
      <c r="D9" s="6">
        <v>240</v>
      </c>
      <c r="E9" s="6"/>
      <c r="F9" s="6"/>
    </row>
    <row r="10" spans="1:20">
      <c r="B10" s="1" t="s">
        <v>3</v>
      </c>
      <c r="D10" s="6">
        <v>1000</v>
      </c>
      <c r="E10" s="6"/>
      <c r="F10" s="6"/>
    </row>
    <row r="11" spans="1:20">
      <c r="B11" s="1" t="s">
        <v>1</v>
      </c>
      <c r="D11" s="6">
        <v>100</v>
      </c>
      <c r="E11" s="6"/>
      <c r="F11" s="6"/>
    </row>
    <row r="12" spans="1:20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>
      <c r="B13" s="1" t="s">
        <v>24</v>
      </c>
      <c r="C13" s="1" t="s">
        <v>18</v>
      </c>
      <c r="D13" s="1">
        <v>2500</v>
      </c>
      <c r="E13" s="6"/>
      <c r="F13" s="6"/>
    </row>
    <row r="14" spans="1:20">
      <c r="B14" s="1" t="s">
        <v>25</v>
      </c>
      <c r="D14" s="1">
        <v>1</v>
      </c>
      <c r="E14" s="6"/>
      <c r="F14" s="6"/>
    </row>
    <row r="15" spans="1:20">
      <c r="B15" s="1" t="s">
        <v>29</v>
      </c>
      <c r="D15" s="1">
        <v>500</v>
      </c>
      <c r="E15" s="6"/>
      <c r="F15" s="6"/>
    </row>
    <row r="16" spans="1:20" ht="81" customHeight="1">
      <c r="B16" s="10" t="s">
        <v>26</v>
      </c>
      <c r="D16" s="15">
        <f xml:space="preserve"> ROUND(D15/(2*SQRT(2)),3)</f>
        <v>176.77699999999999</v>
      </c>
      <c r="E16" s="24"/>
      <c r="F16" s="24"/>
      <c r="G16" s="24"/>
      <c r="H16" s="24"/>
      <c r="I16" s="24"/>
      <c r="J16" s="24"/>
      <c r="K16" s="24"/>
      <c r="L16" s="24"/>
      <c r="M16" s="24"/>
    </row>
    <row r="17" spans="1:20" ht="67.5" customHeight="1">
      <c r="B17" s="11" t="s">
        <v>27</v>
      </c>
      <c r="C17" s="11"/>
      <c r="D17" s="12">
        <f>D8/(D13/D14)</f>
        <v>4.8000000000000001E-2</v>
      </c>
      <c r="E17" s="6"/>
      <c r="F17" s="6"/>
    </row>
    <row r="18" spans="1:20" ht="72" customHeight="1">
      <c r="B18" s="10" t="s">
        <v>30</v>
      </c>
      <c r="C18" s="10"/>
      <c r="D18" s="14">
        <f>FLOOR((D16/D17)/1000,3)</f>
        <v>3</v>
      </c>
      <c r="E18" s="13" t="s">
        <v>28</v>
      </c>
      <c r="F18" s="6"/>
    </row>
    <row r="19" spans="1:20" ht="71.25" customHeight="1">
      <c r="B19" s="11" t="s">
        <v>31</v>
      </c>
      <c r="D19" s="12">
        <f>D18*2</f>
        <v>6</v>
      </c>
      <c r="E19" s="13" t="s">
        <v>28</v>
      </c>
      <c r="F19" s="6"/>
    </row>
    <row r="20" spans="1:20" ht="30.75" customHeight="1">
      <c r="B20" s="25" t="s">
        <v>32</v>
      </c>
      <c r="C20" s="25"/>
      <c r="D20" s="25"/>
      <c r="E20" s="25"/>
      <c r="F20" s="6"/>
    </row>
    <row r="21" spans="1:20">
      <c r="D21" s="6"/>
      <c r="E21" s="6"/>
      <c r="F21" s="6"/>
    </row>
    <row r="22" spans="1:20">
      <c r="D22" s="6"/>
      <c r="E22" s="6"/>
      <c r="F22" s="6"/>
    </row>
    <row r="23" spans="1:20">
      <c r="D23" s="6"/>
      <c r="E23" s="6"/>
      <c r="F23" s="6"/>
    </row>
    <row r="24" spans="1:20">
      <c r="A24" s="23" t="s">
        <v>33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>
      <c r="B25" s="1" t="s">
        <v>35</v>
      </c>
      <c r="C25" s="1">
        <v>1</v>
      </c>
      <c r="D25" s="6">
        <v>1</v>
      </c>
      <c r="E25" s="13" t="s">
        <v>28</v>
      </c>
      <c r="F25" s="6"/>
    </row>
    <row r="26" spans="1:20">
      <c r="B26" s="1" t="s">
        <v>46</v>
      </c>
      <c r="C26" s="1">
        <v>274</v>
      </c>
      <c r="D26" s="6">
        <f>(C26*4)</f>
        <v>1096</v>
      </c>
      <c r="E26" s="13" t="s">
        <v>28</v>
      </c>
      <c r="F26" s="6"/>
    </row>
    <row r="27" spans="1:20">
      <c r="D27" s="6"/>
      <c r="E27" s="13"/>
      <c r="F27" s="6"/>
    </row>
    <row r="28" spans="1:20">
      <c r="B28" s="5" t="s">
        <v>38</v>
      </c>
      <c r="D28" s="6">
        <v>-3</v>
      </c>
      <c r="E28" s="6"/>
      <c r="F28" s="6"/>
    </row>
    <row r="29" spans="1:20" ht="118.5" customHeight="1">
      <c r="B29" s="1" t="s">
        <v>37</v>
      </c>
      <c r="D29" s="6">
        <f>10^3/(D10*(10^D28))</f>
        <v>1000</v>
      </c>
      <c r="E29" s="6"/>
      <c r="F29" s="6"/>
    </row>
    <row r="30" spans="1:20" ht="91.5" customHeight="1">
      <c r="B30" s="1" t="s">
        <v>34</v>
      </c>
      <c r="C30" s="3" t="s">
        <v>36</v>
      </c>
      <c r="D30" s="3">
        <f>ROUND((0.5/SQRT(2))*D26,2)</f>
        <v>387.49</v>
      </c>
      <c r="E30" s="3"/>
      <c r="F30" s="3"/>
    </row>
    <row r="31" spans="1:20" ht="108.75" customHeight="1">
      <c r="B31" s="1" t="s">
        <v>10</v>
      </c>
      <c r="C31" s="3"/>
      <c r="D31" s="4">
        <f>0.5/SQRT(2)*D13/D14/D19</f>
        <v>147.31391274719741</v>
      </c>
      <c r="E31" s="4"/>
      <c r="F31" s="4"/>
    </row>
    <row r="32" spans="1:20" ht="32.25" customHeight="1"/>
    <row r="33" spans="1:16" ht="88.5" customHeight="1">
      <c r="B33" s="11" t="s">
        <v>39</v>
      </c>
      <c r="D33" s="8">
        <f>D30/D9*491520</f>
        <v>793579.52000000002</v>
      </c>
    </row>
    <row r="34" spans="1:16" ht="149.25" customHeight="1">
      <c r="B34" s="16" t="s">
        <v>40</v>
      </c>
      <c r="D34" s="1">
        <f>ROUND((D9/D30)*4191910,0)</f>
        <v>2596347</v>
      </c>
    </row>
    <row r="35" spans="1:16" ht="85.5" customHeight="1">
      <c r="B35" s="16" t="s">
        <v>41</v>
      </c>
      <c r="D35" s="1">
        <f>ROUND((D11/D31)*4191910,0)</f>
        <v>2845563</v>
      </c>
      <c r="P35" s="19"/>
    </row>
    <row r="36" spans="1:16" ht="38.25" customHeight="1">
      <c r="B36" s="5"/>
    </row>
    <row r="37" spans="1:16" ht="38.25" customHeight="1">
      <c r="B37" s="1" t="s">
        <v>4</v>
      </c>
      <c r="C37" s="1">
        <v>1</v>
      </c>
    </row>
    <row r="38" spans="1:16" ht="38.25" customHeight="1">
      <c r="A38" s="21" t="s">
        <v>5</v>
      </c>
      <c r="C38" s="1">
        <f>ACOS(C37)</f>
        <v>0</v>
      </c>
    </row>
    <row r="39" spans="1:16" ht="87" customHeight="1">
      <c r="B39" s="3" t="s">
        <v>6</v>
      </c>
      <c r="D39" s="1">
        <f>D10*D9*D8*C37/3600000</f>
        <v>8</v>
      </c>
      <c r="F39"/>
    </row>
    <row r="40" spans="1:16" ht="78" customHeight="1">
      <c r="B40" s="3" t="s">
        <v>17</v>
      </c>
      <c r="D40" s="1">
        <f>D10*D9*D8*SIN(C38)/3600000</f>
        <v>0</v>
      </c>
      <c r="F40"/>
    </row>
    <row r="41" spans="1:16" ht="66" customHeight="1">
      <c r="B41" s="1" t="s">
        <v>7</v>
      </c>
      <c r="D41" s="6">
        <f>D9/D30*100</f>
        <v>61.937082247283804</v>
      </c>
      <c r="E41" s="6"/>
      <c r="F41" s="6"/>
    </row>
    <row r="42" spans="1:16" ht="87" customHeight="1">
      <c r="B42" s="1" t="s">
        <v>8</v>
      </c>
      <c r="D42" s="6">
        <f>D8/D31*100</f>
        <v>81.45870119269027</v>
      </c>
      <c r="E42" s="6"/>
      <c r="F42" s="6"/>
    </row>
    <row r="43" spans="1:16" ht="81" customHeight="1">
      <c r="B43" s="1" t="s">
        <v>9</v>
      </c>
      <c r="D43" s="1">
        <v>68800</v>
      </c>
    </row>
    <row r="44" spans="1:16" ht="79.5" customHeight="1"/>
    <row r="45" spans="1:16" ht="117" customHeight="1"/>
    <row r="46" spans="1:16">
      <c r="B46" s="1" t="s">
        <v>11</v>
      </c>
      <c r="D46" s="17">
        <v>33516139</v>
      </c>
    </row>
    <row r="47" spans="1:16">
      <c r="B47" s="1" t="s">
        <v>12</v>
      </c>
      <c r="D47" s="1">
        <v>50</v>
      </c>
    </row>
    <row r="48" spans="1:16">
      <c r="B48" s="1" t="s">
        <v>13</v>
      </c>
      <c r="D48" s="1">
        <v>5122</v>
      </c>
    </row>
    <row r="49" spans="2:21">
      <c r="B49" s="1" t="s">
        <v>14</v>
      </c>
      <c r="D49" s="9">
        <v>1024000</v>
      </c>
      <c r="E49" s="7"/>
      <c r="F49" s="7"/>
      <c r="U49"/>
    </row>
    <row r="50" spans="2:21">
      <c r="B50" s="1" t="s">
        <v>15</v>
      </c>
      <c r="D50" s="7">
        <v>3</v>
      </c>
      <c r="E50" s="7"/>
      <c r="F50" s="7"/>
    </row>
    <row r="51" spans="2:21">
      <c r="B51" s="1" t="s">
        <v>19</v>
      </c>
      <c r="D51" s="8">
        <v>4191910</v>
      </c>
      <c r="E51" s="7"/>
      <c r="F51" s="7"/>
    </row>
    <row r="52" spans="2:21">
      <c r="B52" s="1" t="s">
        <v>42</v>
      </c>
      <c r="D52" s="8">
        <f>8*10^3</f>
        <v>8000</v>
      </c>
      <c r="E52" s="7" t="s">
        <v>43</v>
      </c>
      <c r="F52" s="7"/>
    </row>
    <row r="53" spans="2:21">
      <c r="D53" s="7"/>
      <c r="E53" s="7"/>
      <c r="F53" s="7"/>
    </row>
    <row r="54" spans="2:21" ht="88.5" customHeight="1">
      <c r="B54" s="10" t="s">
        <v>45</v>
      </c>
      <c r="D54" s="20">
        <f>(D34*D35*D52*3.6*10^6)/(2^19*D9*D11*D29*D10)</f>
        <v>16909947.872225188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2:21">
      <c r="D55" s="7"/>
      <c r="E55" s="7"/>
      <c r="F55" s="7"/>
    </row>
    <row r="56" spans="2:21" ht="148.5" customHeight="1">
      <c r="B56" s="11" t="s">
        <v>45</v>
      </c>
      <c r="D56" s="8">
        <f>(D46*D52*3600*10^D28)/(D30*D31)</f>
        <v>16909945.455729995</v>
      </c>
      <c r="E56" s="7"/>
      <c r="F56" s="7"/>
    </row>
    <row r="57" spans="2:21">
      <c r="D57" s="7"/>
      <c r="E57" s="7"/>
      <c r="F57" s="7"/>
    </row>
    <row r="58" spans="2:21">
      <c r="D58" s="7"/>
      <c r="E58" s="7"/>
      <c r="F58" s="7"/>
    </row>
    <row r="59" spans="2:21" s="2" customFormat="1">
      <c r="P59" s="18"/>
    </row>
    <row r="60" spans="2:21">
      <c r="D60" s="7"/>
      <c r="E60" s="7"/>
      <c r="F60" s="7"/>
    </row>
    <row r="61" spans="2:21">
      <c r="D61" s="7"/>
      <c r="E61" s="7"/>
    </row>
    <row r="62" spans="2:21">
      <c r="B62" s="1" t="s">
        <v>20</v>
      </c>
      <c r="D62" s="22">
        <f>D30/D51</f>
        <v>9.2437576188420079E-5</v>
      </c>
      <c r="E62" s="7"/>
    </row>
    <row r="64" spans="2:21">
      <c r="B64"/>
      <c r="J64" s="7"/>
    </row>
    <row r="65" spans="2:6">
      <c r="B65" s="1" t="s">
        <v>21</v>
      </c>
      <c r="D65" s="22">
        <f>D31/D51</f>
        <v>3.5142432148399513E-5</v>
      </c>
      <c r="E65" s="7"/>
      <c r="F65" s="7"/>
    </row>
    <row r="66" spans="2:6">
      <c r="D66" s="7"/>
      <c r="E66" s="7"/>
      <c r="F66" s="7"/>
    </row>
    <row r="67" spans="2:6">
      <c r="D67" s="7"/>
      <c r="E67" s="7"/>
      <c r="F67" s="7"/>
    </row>
    <row r="68" spans="2:6">
      <c r="D68" s="7"/>
      <c r="E68" s="7"/>
      <c r="F68" s="7"/>
    </row>
    <row r="69" spans="2:6">
      <c r="D69" s="7"/>
      <c r="E69" s="7"/>
      <c r="F69" s="7"/>
    </row>
    <row r="70" spans="2:6">
      <c r="D70" s="7"/>
      <c r="E70" s="7"/>
      <c r="F70" s="7"/>
    </row>
    <row r="71" spans="2:6">
      <c r="D71" s="7"/>
      <c r="E71" s="7"/>
      <c r="F71" s="7"/>
    </row>
    <row r="72" spans="2:6">
      <c r="D72" s="7"/>
      <c r="E72" s="7"/>
      <c r="F72" s="7"/>
    </row>
    <row r="73" spans="2:6">
      <c r="D73" s="7"/>
      <c r="E73" s="7"/>
      <c r="F73" s="7"/>
    </row>
    <row r="74" spans="2:6">
      <c r="D74" s="7"/>
      <c r="E74" s="7"/>
      <c r="F74" s="7"/>
    </row>
    <row r="75" spans="2:6">
      <c r="D75" s="7"/>
      <c r="E75" s="7"/>
      <c r="F75" s="7"/>
    </row>
    <row r="76" spans="2:6">
      <c r="D76" s="7"/>
      <c r="E76" s="7"/>
      <c r="F76" s="7"/>
    </row>
    <row r="77" spans="2:6">
      <c r="D77" s="7"/>
      <c r="E77" s="7"/>
      <c r="F77" s="7"/>
    </row>
    <row r="78" spans="2:6">
      <c r="D78" s="7"/>
      <c r="E78" s="7"/>
      <c r="F78" s="7"/>
    </row>
    <row r="79" spans="2:6">
      <c r="D79" s="7"/>
      <c r="E79" s="7"/>
      <c r="F79" s="7"/>
    </row>
  </sheetData>
  <mergeCells count="5">
    <mergeCell ref="A12:T12"/>
    <mergeCell ref="E16:M16"/>
    <mergeCell ref="B20:E20"/>
    <mergeCell ref="A24:T24"/>
    <mergeCell ref="E54:N54"/>
  </mergeCells>
  <pageMargins left="0.7" right="0.7" top="0.75" bottom="0.75" header="0.3" footer="0.3"/>
  <pageSetup orientation="portrait" r:id="rId1"/>
  <legacyDrawing r:id="rId2"/>
  <oleObjects>
    <oleObject progId="Equation.3" shapeId="1025" r:id="rId3"/>
    <oleObject progId="Equation.3" shapeId="1026" r:id="rId4"/>
    <oleObject progId="Equation.3" shapeId="1029" r:id="rId5"/>
    <oleObject progId="Equation.3" shapeId="1030" r:id="rId6"/>
    <oleObject progId="Equation.3" shapeId="1048" r:id="rId7"/>
    <oleObject progId="Equation.3" shapeId="1050" r:id="rId8"/>
    <oleObject progId="Equation.3" shapeId="1052" r:id="rId9"/>
    <oleObject progId="Equation.3" shapeId="1053" r:id="rId10"/>
    <oleObject progId="Equation.3" shapeId="1054" r:id="rId11"/>
    <oleObject progId="Equation.3" shapeId="1055" r:id="rId12"/>
    <oleObject progId="Equation.3" shapeId="1056" r:id="rId13"/>
    <oleObject progId="Equation.3" shapeId="1057" r:id="rId14"/>
    <oleObject progId="Equation.3" shapeId="1058" r:id="rId15"/>
    <oleObject progId="Equation.3" shapeId="1059" r:id="rId16"/>
    <oleObject progId="Equation.3" shapeId="1060" r:id="rId17"/>
    <oleObject progId="Equation.3" shapeId="1061" r:id="rId18"/>
    <oleObject progId="Equation.3" shapeId="1062" r:id="rId19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Analog Devices,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pminciu</dc:creator>
  <cp:lastModifiedBy>raja_m</cp:lastModifiedBy>
  <dcterms:created xsi:type="dcterms:W3CDTF">2014-01-22T21:34:19Z</dcterms:created>
  <dcterms:modified xsi:type="dcterms:W3CDTF">2017-07-21T10:19:08Z</dcterms:modified>
</cp:coreProperties>
</file>